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1560" windowWidth="22980" windowHeight="12768"/>
  </bookViews>
  <sheets>
    <sheet name="DPG" sheetId="2" r:id="rId1"/>
    <sheet name="data" sheetId="1" r:id="rId2"/>
    <sheet name="Sheet3" sheetId="3" r:id="rId3"/>
  </sheets>
  <definedNames>
    <definedName name="_xlnm._FilterDatabase" localSheetId="1" hidden="1">data!$A$1:$D$123</definedName>
  </definedNames>
  <calcPr calcId="125725"/>
</workbook>
</file>

<file path=xl/calcChain.xml><?xml version="1.0" encoding="utf-8"?>
<calcChain xmlns="http://schemas.openxmlformats.org/spreadsheetml/2006/main">
  <c r="M18" i="2" a="1"/>
  <c r="M18" s="1"/>
  <c r="M17" a="1"/>
  <c r="M17" s="1"/>
  <c r="M15" a="1"/>
  <c r="M15" s="1"/>
  <c r="M14" a="1"/>
  <c r="M14" s="1"/>
  <c r="M12" a="1"/>
  <c r="M12" s="1"/>
  <c r="M11" a="1"/>
  <c r="M11" s="1"/>
  <c r="I18" a="1"/>
  <c r="I18" s="1"/>
  <c r="I17" a="1"/>
  <c r="I17" s="1"/>
  <c r="I15" a="1"/>
  <c r="I15" s="1"/>
  <c r="I14" a="1"/>
  <c r="I14" s="1"/>
  <c r="I12" a="1"/>
  <c r="I12" s="1"/>
  <c r="I11" a="1"/>
  <c r="I11" s="1"/>
  <c r="G18" a="1"/>
  <c r="G18" s="1"/>
  <c r="G17" a="1"/>
  <c r="G17" s="1"/>
  <c r="G15" a="1"/>
  <c r="G15" s="1"/>
  <c r="G14" a="1"/>
  <c r="G14" s="1"/>
  <c r="G12" a="1"/>
  <c r="G12" s="1"/>
  <c r="G11" a="1"/>
  <c r="G11" s="1"/>
  <c r="E18" a="1"/>
  <c r="E18" s="1"/>
  <c r="E17" a="1"/>
  <c r="E17" s="1"/>
  <c r="E15" a="1"/>
  <c r="E15" s="1"/>
  <c r="E14" a="1"/>
  <c r="E14" s="1"/>
  <c r="E12" a="1"/>
  <c r="E12" s="1"/>
  <c r="E11" a="1"/>
  <c r="E11" s="1"/>
  <c r="C18" a="1"/>
  <c r="C18" s="1"/>
  <c r="C17" a="1"/>
  <c r="C17" s="1"/>
  <c r="C15" a="1"/>
  <c r="C15" s="1"/>
  <c r="C14" a="1"/>
  <c r="C14" s="1"/>
  <c r="C12" a="1"/>
  <c r="C12" s="1"/>
  <c r="C11" a="1"/>
  <c r="C11" s="1"/>
  <c r="B4"/>
  <c r="E20" l="1"/>
  <c r="I20"/>
  <c r="M20"/>
  <c r="C20"/>
  <c r="G20"/>
  <c r="K18"/>
  <c r="K17"/>
  <c r="K15"/>
  <c r="K14"/>
  <c r="K12"/>
  <c r="K11"/>
  <c r="K20" l="1"/>
  <c r="L18" s="1"/>
  <c r="F20" l="1"/>
  <c r="H20"/>
  <c r="L17"/>
  <c r="L14"/>
  <c r="L11"/>
  <c r="J20"/>
  <c r="L12"/>
  <c r="N17"/>
  <c r="N14"/>
  <c r="J17"/>
  <c r="J14"/>
  <c r="J11"/>
  <c r="H12"/>
  <c r="H15"/>
  <c r="H18"/>
  <c r="F11"/>
  <c r="N12"/>
  <c r="D15"/>
  <c r="H17"/>
  <c r="N18"/>
  <c r="H11"/>
  <c r="J12"/>
  <c r="N15"/>
  <c r="D11"/>
  <c r="D14"/>
  <c r="D17"/>
  <c r="N11"/>
  <c r="F14"/>
  <c r="J15"/>
  <c r="D18"/>
  <c r="J18"/>
  <c r="D12"/>
  <c r="H14"/>
  <c r="F17"/>
  <c r="F12"/>
  <c r="F15"/>
  <c r="F18"/>
  <c r="D20"/>
  <c r="L15"/>
  <c r="L20" l="1"/>
  <c r="N20"/>
</calcChain>
</file>

<file path=xl/sharedStrings.xml><?xml version="1.0" encoding="utf-8"?>
<sst xmlns="http://schemas.openxmlformats.org/spreadsheetml/2006/main" count="394" uniqueCount="25">
  <si>
    <t>Age Class</t>
  </si>
  <si>
    <t>Pine Density</t>
  </si>
  <si>
    <t>MPB Attack Severity</t>
  </si>
  <si>
    <t>Sum Of area_ha</t>
  </si>
  <si>
    <t>&gt;60 years</t>
  </si>
  <si>
    <t>&gt;70%</t>
  </si>
  <si>
    <t>Light (&lt;11%)</t>
  </si>
  <si>
    <t>Moderate (11-30%)</t>
  </si>
  <si>
    <t>No Attack</t>
  </si>
  <si>
    <t>Severe (31-50%)</t>
  </si>
  <si>
    <t>Very Severe (&gt;50%)</t>
  </si>
  <si>
    <t>30-70%</t>
  </si>
  <si>
    <t>21-40 years</t>
  </si>
  <si>
    <t>41-60 years</t>
  </si>
  <si>
    <t>Area (ha) of MPB Attack Severity by Age Class and Density within Pine Stands (Pine Species &gt;= 30% density - The Pine Mask)</t>
  </si>
  <si>
    <t>TSA Area</t>
  </si>
  <si>
    <t>Area (ha)</t>
  </si>
  <si>
    <t>Percent of all Pine (Pine Mask)</t>
  </si>
  <si>
    <t>All Severity</t>
  </si>
  <si>
    <t>Total Area of Attack (ha)</t>
  </si>
  <si>
    <t>Total</t>
  </si>
  <si>
    <t>&lt;21 years</t>
  </si>
  <si>
    <t>MPB Attack as a percentage of Pine affected within the VRI Stand</t>
  </si>
  <si>
    <t>DPG - 2011 MPB Update</t>
  </si>
  <si>
    <t>Pine Mask Unharvested Area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</si>
</sst>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6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5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6" xfId="0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5" fillId="8" borderId="15" xfId="0" applyFont="1" applyFill="1" applyBorder="1" applyAlignment="1">
      <alignment vertical="center"/>
    </xf>
    <xf numFmtId="0" fontId="3" fillId="8" borderId="0" xfId="0" applyFont="1" applyFill="1" applyBorder="1" applyAlignment="1">
      <alignment vertical="center"/>
    </xf>
    <xf numFmtId="0" fontId="5" fillId="8" borderId="0" xfId="0" applyFont="1" applyFill="1" applyBorder="1" applyAlignment="1">
      <alignment vertical="center"/>
    </xf>
    <xf numFmtId="0" fontId="5" fillId="8" borderId="16" xfId="0" applyFont="1" applyFill="1" applyBorder="1" applyAlignment="1">
      <alignment vertical="center"/>
    </xf>
    <xf numFmtId="0" fontId="0" fillId="8" borderId="15" xfId="0" applyFill="1" applyBorder="1" applyAlignment="1">
      <alignment vertical="center"/>
    </xf>
    <xf numFmtId="0" fontId="3" fillId="0" borderId="18" xfId="0" applyFont="1" applyBorder="1" applyAlignment="1">
      <alignment horizontal="right"/>
    </xf>
    <xf numFmtId="0" fontId="5" fillId="0" borderId="19" xfId="0" applyFont="1" applyBorder="1"/>
    <xf numFmtId="165" fontId="5" fillId="0" borderId="6" xfId="0" applyNumberFormat="1" applyFont="1" applyBorder="1" applyAlignment="1">
      <alignment vertical="center"/>
    </xf>
    <xf numFmtId="165" fontId="5" fillId="0" borderId="20" xfId="0" applyNumberFormat="1" applyFont="1" applyBorder="1"/>
    <xf numFmtId="165" fontId="5" fillId="0" borderId="13" xfId="0" applyNumberFormat="1" applyFont="1" applyBorder="1" applyAlignment="1">
      <alignment vertical="center"/>
    </xf>
    <xf numFmtId="165" fontId="5" fillId="0" borderId="19" xfId="0" applyNumberFormat="1" applyFont="1" applyBorder="1" applyAlignment="1">
      <alignment vertical="center"/>
    </xf>
    <xf numFmtId="164" fontId="3" fillId="0" borderId="19" xfId="0" applyNumberFormat="1" applyFont="1" applyBorder="1"/>
    <xf numFmtId="0" fontId="3" fillId="0" borderId="21" xfId="0" applyFont="1" applyBorder="1" applyAlignment="1">
      <alignment horizontal="center" vertical="center" wrapText="1"/>
    </xf>
    <xf numFmtId="165" fontId="5" fillId="0" borderId="21" xfId="0" applyNumberFormat="1" applyFont="1" applyBorder="1" applyAlignment="1">
      <alignment vertical="center"/>
    </xf>
    <xf numFmtId="165" fontId="5" fillId="0" borderId="8" xfId="0" applyNumberFormat="1" applyFont="1" applyBorder="1"/>
    <xf numFmtId="164" fontId="5" fillId="0" borderId="12" xfId="0" applyNumberFormat="1" applyFont="1" applyBorder="1" applyAlignment="1">
      <alignment vertical="center"/>
    </xf>
    <xf numFmtId="164" fontId="3" fillId="0" borderId="18" xfId="0" applyNumberFormat="1" applyFont="1" applyBorder="1"/>
    <xf numFmtId="3" fontId="3" fillId="0" borderId="0" xfId="0" applyNumberFormat="1" applyFont="1" applyBorder="1" applyAlignment="1">
      <alignment vertic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1" fillId="2" borderId="1" xfId="2" applyFont="1" applyFill="1" applyBorder="1" applyAlignment="1">
      <alignment horizontal="center"/>
    </xf>
    <xf numFmtId="0" fontId="1" fillId="0" borderId="2" xfId="2" applyFont="1" applyFill="1" applyBorder="1" applyAlignment="1">
      <alignment wrapText="1"/>
    </xf>
    <xf numFmtId="0" fontId="1" fillId="0" borderId="2" xfId="2" applyFont="1" applyFill="1" applyBorder="1" applyAlignment="1">
      <alignment horizontal="right" wrapText="1"/>
    </xf>
  </cellXfs>
  <cellStyles count="3">
    <cellStyle name="Normal" xfId="0" builtinId="0"/>
    <cellStyle name="Normal_data" xfId="2"/>
    <cellStyle name="Normal_TDC_data" xfId="1"/>
  </cellStyles>
  <dxfs count="0"/>
  <tableStyles count="0" defaultTableStyle="TableStyleMedium9" defaultPivotStyle="PivotStyleLight16"/>
  <colors>
    <mruColors>
      <color rgb="FF99CC00"/>
      <color rgb="FFFF6600"/>
      <color rgb="FFFFCC00"/>
      <color rgb="FFFFCC99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56"/>
  <sheetViews>
    <sheetView tabSelected="1" workbookViewId="0">
      <selection activeCell="A22" sqref="A22"/>
    </sheetView>
  </sheetViews>
  <sheetFormatPr defaultRowHeight="14.4"/>
  <cols>
    <col min="1" max="1" width="24.77734375" customWidth="1"/>
    <col min="2" max="2" width="11.109375" customWidth="1"/>
    <col min="3" max="3" width="11.44140625" bestFit="1" customWidth="1"/>
    <col min="4" max="4" width="10.88671875" customWidth="1"/>
    <col min="6" max="6" width="10.88671875" customWidth="1"/>
    <col min="8" max="8" width="10.88671875" customWidth="1"/>
    <col min="10" max="12" width="10.88671875" customWidth="1"/>
    <col min="14" max="14" width="10.88671875" customWidth="1"/>
  </cols>
  <sheetData>
    <row r="1" spans="1:33" ht="15.6">
      <c r="A1" s="2" t="s">
        <v>23</v>
      </c>
    </row>
    <row r="2" spans="1:33" ht="15.6">
      <c r="A2" s="2" t="s">
        <v>14</v>
      </c>
    </row>
    <row r="3" spans="1:33">
      <c r="A3" s="1" t="s">
        <v>15</v>
      </c>
      <c r="B3" s="33">
        <v>3396703.9777827701</v>
      </c>
    </row>
    <row r="4" spans="1:33">
      <c r="A4" s="1" t="s">
        <v>24</v>
      </c>
      <c r="B4" s="33">
        <f>SUM(data!D2:D200)</f>
        <v>536009.70538713213</v>
      </c>
    </row>
    <row r="5" spans="1:33">
      <c r="A5" s="1"/>
      <c r="B5" s="6"/>
    </row>
    <row r="6" spans="1:33" ht="15.6">
      <c r="A6" s="2" t="s">
        <v>22</v>
      </c>
      <c r="B6" s="6"/>
    </row>
    <row r="7" spans="1:33" ht="15" thickBo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5" thickBot="1">
      <c r="A8" s="42" t="s">
        <v>2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4"/>
      <c r="N8" s="45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>
      <c r="A9" s="46"/>
      <c r="B9" s="47"/>
      <c r="C9" s="38" t="s">
        <v>6</v>
      </c>
      <c r="D9" s="38"/>
      <c r="E9" s="39" t="s">
        <v>7</v>
      </c>
      <c r="F9" s="39"/>
      <c r="G9" s="40" t="s">
        <v>9</v>
      </c>
      <c r="H9" s="40"/>
      <c r="I9" s="41" t="s">
        <v>10</v>
      </c>
      <c r="J9" s="41"/>
      <c r="K9" s="47" t="s">
        <v>18</v>
      </c>
      <c r="L9" s="49"/>
      <c r="M9" s="50" t="s">
        <v>8</v>
      </c>
      <c r="N9" s="51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s="3" customFormat="1" ht="50.4" customHeight="1">
      <c r="A10" s="14" t="s">
        <v>0</v>
      </c>
      <c r="B10" s="12" t="s">
        <v>1</v>
      </c>
      <c r="C10" s="12" t="s">
        <v>16</v>
      </c>
      <c r="D10" s="13" t="s">
        <v>17</v>
      </c>
      <c r="E10" s="12" t="s">
        <v>16</v>
      </c>
      <c r="F10" s="13" t="s">
        <v>17</v>
      </c>
      <c r="G10" s="12" t="s">
        <v>16</v>
      </c>
      <c r="H10" s="13" t="s">
        <v>17</v>
      </c>
      <c r="I10" s="12" t="s">
        <v>16</v>
      </c>
      <c r="J10" s="13" t="s">
        <v>17</v>
      </c>
      <c r="K10" s="13" t="s">
        <v>19</v>
      </c>
      <c r="L10" s="28" t="s">
        <v>17</v>
      </c>
      <c r="M10" s="14" t="s">
        <v>16</v>
      </c>
      <c r="N10" s="15" t="s">
        <v>17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s="8" customFormat="1">
      <c r="A11" s="48" t="s">
        <v>12</v>
      </c>
      <c r="B11" s="9" t="s">
        <v>11</v>
      </c>
      <c r="C11" s="10">
        <f t="array" ref="C11">SUM(IF(data!A2:A200="21-40 years",IF(data!B2:B200="30-70%",IF(data!C2:C200="Light (&lt;11%)",data!D2:D200,0),0),0))</f>
        <v>7160.3877886933651</v>
      </c>
      <c r="D11" s="23">
        <f>C11/($K$20+$M$20)</f>
        <v>1.529075205990627E-2</v>
      </c>
      <c r="E11" s="10">
        <f t="array" ref="E11">SUM(IF(data!A2:A200="21-40 years",IF(data!B2:B200="30-70%",IF(data!C2:C200="Moderate (11-30%)",data!D2:D200,0),0),0))</f>
        <v>5534.3093932291749</v>
      </c>
      <c r="F11" s="23">
        <f>E11/($K$20+$M$20)</f>
        <v>1.1818319796632112E-2</v>
      </c>
      <c r="G11" s="10">
        <f t="array" ref="G11">SUM(IF(data!A2:A200="21-40 years",IF(data!B2:B200="30-70%",IF(data!C2:C200="Severe (31-50%)",data!D2:D200,0),0),0))</f>
        <v>2576.6782176299939</v>
      </c>
      <c r="H11" s="23">
        <f>G11/($K$20+$M$20)</f>
        <v>5.5024041890796927E-3</v>
      </c>
      <c r="I11" s="10">
        <f t="array" ref="I11">SUM(IF(data!A2:A200="21-40 years",IF(data!B2:B200="30-70%",IF(data!C2:C200="Very Severe (&gt;50%)",data!D2:D200,0),0),0))</f>
        <v>19006.196261503275</v>
      </c>
      <c r="J11" s="23">
        <f>I11/($K$20+$M$20)</f>
        <v>4.0587052435269923E-2</v>
      </c>
      <c r="K11" s="11">
        <f>SUM(C11,E11,G11,I11)</f>
        <v>34277.571661055808</v>
      </c>
      <c r="L11" s="29">
        <f>K11/($K$20+$M$20)</f>
        <v>7.3198528480887995E-2</v>
      </c>
      <c r="M11" s="31">
        <f t="array" ref="M11">SUM(IF(data!A2:A200="21-40 years",IF(data!B2:B200="30-70%",IF(data!C2:C200="No Attack",data!D2:D200,0),0),0))</f>
        <v>11441.580859069378</v>
      </c>
      <c r="N11" s="25">
        <f>M11/($K$20+$M$20)</f>
        <v>2.4433086761816901E-2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33" s="8" customFormat="1">
      <c r="A12" s="37"/>
      <c r="B12" s="9" t="s">
        <v>5</v>
      </c>
      <c r="C12" s="10">
        <f t="array" ref="C12">SUM(IF(data!A2:A200="21-40 years",IF(data!B2:B200="&gt;70%",IF(data!C2:C200="Light (&lt;11%)",data!D2:D200,0),0),0))</f>
        <v>7581.4642705244487</v>
      </c>
      <c r="D12" s="23">
        <f>C12/($K$20+$M$20)</f>
        <v>1.6189945828727504E-2</v>
      </c>
      <c r="E12" s="10">
        <f t="array" ref="E12">SUM(IF(data!A2:A200="21-40 years",IF(data!B2:B200="&gt;70%",IF(data!C2:C200="Moderate (11-30%)",data!D2:D200,0),0),0))</f>
        <v>4685.4419315840414</v>
      </c>
      <c r="F12" s="23">
        <f>E12/($K$20+$M$20)</f>
        <v>1.000559368866439E-2</v>
      </c>
      <c r="G12" s="10">
        <f t="array" ref="G12">SUM(IF(data!A2:A200="21-40 years",IF(data!B2:B200="&gt;70%",IF(data!C2:C200="Severe (31-50%)",data!D2:D200,0),0),0))</f>
        <v>3443.4032453303594</v>
      </c>
      <c r="H12" s="23">
        <f>G12/($K$20+$M$20)</f>
        <v>7.3532644907533928E-3</v>
      </c>
      <c r="I12" s="10">
        <f t="array" ref="I12">SUM(IF(data!A2:A200="21-40 years",IF(data!B2:B200="&gt;70%",IF(data!C2:C200="Very Severe (&gt;50%)",data!D2:D200,0),0),0))</f>
        <v>19852.060542308296</v>
      </c>
      <c r="J12" s="23">
        <f>I12/($K$20+$M$20)</f>
        <v>4.2393365357950429E-2</v>
      </c>
      <c r="K12" s="11">
        <f>SUM(C12,E12,G12,I12)</f>
        <v>35562.369989747145</v>
      </c>
      <c r="L12" s="29">
        <f>K12/($K$20+$M$20)</f>
        <v>7.5942169366095713E-2</v>
      </c>
      <c r="M12" s="31">
        <f t="array" ref="M12">SUM(IF(data!A2:A200="21-40 years",IF(data!B2:B200="&gt;70%",IF(data!C2:C200="No Attack",data!D2:D200,0),0),0))</f>
        <v>9295.4383260136019</v>
      </c>
      <c r="N12" s="25">
        <f>M12/($K$20+$M$20)</f>
        <v>1.9850076130745565E-2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33" s="8" customFormat="1" ht="4.05" customHeight="1">
      <c r="A13" s="16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6"/>
      <c r="N13" s="19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1:33" s="8" customFormat="1">
      <c r="A14" s="36" t="s">
        <v>13</v>
      </c>
      <c r="B14" s="9" t="s">
        <v>11</v>
      </c>
      <c r="C14" s="10">
        <f t="array" ref="C14">SUM(IF(data!A2:A200="41-60 years",IF(data!B2:B200="30-70%",IF(data!C2:C200="Light (&lt;11%)",data!D2:D200,0),0),0))</f>
        <v>1330.0460648461917</v>
      </c>
      <c r="D14" s="23">
        <f>C14/($K$20+$M$20)</f>
        <v>2.8402658076607224E-3</v>
      </c>
      <c r="E14" s="10">
        <f t="array" ref="E14">SUM(IF(data!A2:A200="41-60 years",IF(data!B2:B200="30-70%",IF(data!C2:C200="Moderate (11-30%)",data!D2:D200,0),0),0))</f>
        <v>1208.0842744066456</v>
      </c>
      <c r="F14" s="23">
        <f>E14/($K$20+$M$20)</f>
        <v>2.5798207656564189E-3</v>
      </c>
      <c r="G14" s="10">
        <f t="array" ref="G14">SUM(IF(data!A2:A200="41-60 years",IF(data!B2:B200="30-70%",IF(data!C2:C200="Severe (31-50%)",data!D2:D200,0),0),0))</f>
        <v>753.36110957394226</v>
      </c>
      <c r="H14" s="23">
        <f>G14/($K$20+$M$20)</f>
        <v>1.608775708525294E-3</v>
      </c>
      <c r="I14" s="10">
        <f t="array" ref="I14">SUM(IF(data!A2:A200="41-60 years",IF(data!B2:B200="30-70%",IF(data!C2:C200="Very Severe (&gt;50%)",data!D2:D200,0),0),0))</f>
        <v>8564.3935692902869</v>
      </c>
      <c r="J14" s="23">
        <f>I14/($K$20+$M$20)</f>
        <v>1.8288956195677004E-2</v>
      </c>
      <c r="K14" s="11">
        <f>SUM(C14,E14,G14,I14)</f>
        <v>11855.885018117067</v>
      </c>
      <c r="L14" s="29">
        <f>K14/($K$20+$M$20)</f>
        <v>2.531781847751944E-2</v>
      </c>
      <c r="M14" s="31">
        <f t="array" ref="M14">SUM(IF(data!A2:A200="41-60 years",IF(data!B2:B200="30-70%",IF(data!C2:C200="No Attack",data!D2:D200,0),0),0))</f>
        <v>2524.7424364015396</v>
      </c>
      <c r="N14" s="25">
        <f>M14/($K$20+$M$20)</f>
        <v>5.3914971855434021E-3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33" s="8" customFormat="1">
      <c r="A15" s="37"/>
      <c r="B15" s="9" t="s">
        <v>5</v>
      </c>
      <c r="C15" s="10">
        <f t="array" ref="C15">SUM(IF(data!A2:A200="41-60 years",IF(data!B2:B200="&gt;70%",IF(data!C2:C200="Light (&lt;11%)",data!D2:D200,0),0),0))</f>
        <v>309.91997363638359</v>
      </c>
      <c r="D15" s="23">
        <f>C15/($K$20+$M$20)</f>
        <v>6.6182302064276752E-4</v>
      </c>
      <c r="E15" s="10">
        <f t="array" ref="E15">SUM(IF(data!A2:A200="41-60 years",IF(data!B2:B200="&gt;70%",IF(data!C2:C200="Moderate (11-30%)",data!D2:D200,0),0),0))</f>
        <v>306.0994671085665</v>
      </c>
      <c r="F15" s="23">
        <f>E15/($K$20+$M$20)</f>
        <v>6.5366446557786585E-4</v>
      </c>
      <c r="G15" s="10">
        <f t="array" ref="G15">SUM(IF(data!A2:A200="41-60 years",IF(data!B2:B200="&gt;70%",IF(data!C2:C200="Severe (31-50%)",data!D2:D200,0),0),0))</f>
        <v>474.28000987661159</v>
      </c>
      <c r="H15" s="23">
        <f>G15/($K$20+$M$20)</f>
        <v>1.0128080003494525E-3</v>
      </c>
      <c r="I15" s="10">
        <f t="array" ref="I15">SUM(IF(data!A2:A200="41-60 years",IF(data!B2:B200="&gt;70%",IF(data!C2:C200="Very Severe (&gt;50%)",data!D2:D200,0),0),0))</f>
        <v>10842.172623229342</v>
      </c>
      <c r="J15" s="23">
        <f>I15/($K$20+$M$20)</f>
        <v>2.3153071909636901E-2</v>
      </c>
      <c r="K15" s="11">
        <f>SUM(C15,E15,G15,I15)</f>
        <v>11932.472073850904</v>
      </c>
      <c r="L15" s="29">
        <f>K15/($K$20+$M$20)</f>
        <v>2.5481367396206989E-2</v>
      </c>
      <c r="M15" s="31">
        <f t="array" ref="M15">SUM(IF(data!A2:A200="41-60 years",IF(data!B2:B200="&gt;70%",IF(data!C2:C200="No Attack",data!D2:D200,0),0),0))</f>
        <v>830.55624649333345</v>
      </c>
      <c r="N15" s="25">
        <f>M15/($K$20+$M$20)</f>
        <v>1.7736231628389832E-3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 s="8" customFormat="1" ht="4.05" customHeight="1">
      <c r="A16" s="20"/>
      <c r="B16" s="18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6"/>
      <c r="N16" s="19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 s="8" customFormat="1">
      <c r="A17" s="36" t="s">
        <v>4</v>
      </c>
      <c r="B17" s="9" t="s">
        <v>11</v>
      </c>
      <c r="C17" s="10">
        <f t="array" ref="C17">SUM(IF(data!A2:A200="&gt;60 years",IF(data!B2:B200="30-70%",IF(data!C2:C200="Light (&lt;11%)",data!D2:D200,0),0),0))</f>
        <v>2667.4706850481648</v>
      </c>
      <c r="D17" s="23">
        <f>C17/($K$20+$M$20)</f>
        <v>5.696288256418971E-3</v>
      </c>
      <c r="E17" s="10">
        <f t="array" ref="E17">SUM(IF(data!A2:A200="&gt;60 years",IF(data!B2:B200="30-70%",IF(data!C2:C200="Moderate (11-30%)",data!D2:D200,0),0),0))</f>
        <v>3384.4885993596249</v>
      </c>
      <c r="F17" s="23">
        <f>E17/($K$20+$M$20)</f>
        <v>7.2274543711313604E-3</v>
      </c>
      <c r="G17" s="10">
        <f t="array" ref="G17">SUM(IF(data!A2:A200="&gt;60 years",IF(data!B2:B200="30-70%",IF(data!C2:C200="Severe (31-50%)",data!D2:D200,0),0),0))</f>
        <v>4926.3056943652718</v>
      </c>
      <c r="H17" s="23">
        <f>G17/($K$20+$M$20)</f>
        <v>1.0519949640547262E-2</v>
      </c>
      <c r="I17" s="10">
        <f t="array" ref="I17">SUM(IF(data!A2:A200="&gt;60 years",IF(data!B2:B200="30-70%",IF(data!C2:C200="Very Severe (&gt;50%)",data!D2:D200,0),0),0))</f>
        <v>136048.04597925383</v>
      </c>
      <c r="J17" s="23">
        <f>I17/($K$20+$M$20)</f>
        <v>0.29052573697033102</v>
      </c>
      <c r="K17" s="11">
        <f>SUM(C17,E17,G17,I17)</f>
        <v>147026.31095802691</v>
      </c>
      <c r="L17" s="29">
        <f>K17/($K$20+$M$20)</f>
        <v>0.31396942923842863</v>
      </c>
      <c r="M17" s="31">
        <f t="array" ref="M17">SUM(IF(data!A2:A200="&gt;60 years",IF(data!B2:B200="30-70%",IF(data!C2:C200="No Attack",data!D2:D200,0),0),0))</f>
        <v>11365.510019344792</v>
      </c>
      <c r="N17" s="25">
        <f>M17/($K$20+$M$20)</f>
        <v>2.4270640203956695E-2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3" s="8" customFormat="1">
      <c r="A18" s="37"/>
      <c r="B18" s="9" t="s">
        <v>5</v>
      </c>
      <c r="C18" s="10">
        <f t="array" ref="C18">SUM(IF(data!A2:A200="&gt;60 years",IF(data!B2:B200="&gt;70%",IF(data!C2:C200="Light (&lt;11%)",data!D2:D200,0),0),0))</f>
        <v>1767.4579711967847</v>
      </c>
      <c r="D18" s="23">
        <f>C18/($K$20+$M$20)</f>
        <v>3.7743432913717491E-3</v>
      </c>
      <c r="E18" s="10">
        <f t="array" ref="E18">SUM(IF(data!A2:A200="&gt;60 years",IF(data!B2:B200="&gt;70%",IF(data!C2:C200="Moderate (11-30%)",data!D2:D200,0),0),0))</f>
        <v>4247.7306042803175</v>
      </c>
      <c r="F18" s="23">
        <f>E18/($K$20+$M$20)</f>
        <v>9.0708768022155547E-3</v>
      </c>
      <c r="G18" s="10">
        <f t="array" ref="G18">SUM(IF(data!A2:A200="&gt;60 years",IF(data!B2:B200="&gt;70%",IF(data!C2:C200="Severe (31-50%)",data!D2:D200,0),0),0))</f>
        <v>5665.09333862735</v>
      </c>
      <c r="H18" s="23">
        <f>G18/($K$20+$M$20)</f>
        <v>1.2097604235061213E-2</v>
      </c>
      <c r="I18" s="10">
        <f t="array" ref="I18">SUM(IF(data!A2:A200="&gt;60 years",IF(data!B2:B200="&gt;70%",IF(data!C2:C200="Very Severe (&gt;50%)",data!D2:D200,0),0),0))</f>
        <v>176900.11239577868</v>
      </c>
      <c r="J18" s="23">
        <f>I18/($K$20+$M$20)</f>
        <v>0.37776386389081351</v>
      </c>
      <c r="K18" s="11">
        <f>SUM(C18,E18,G18,I18)</f>
        <v>188580.39430988312</v>
      </c>
      <c r="L18" s="29">
        <f>K18/($K$20+$M$20)</f>
        <v>0.40270668821946204</v>
      </c>
      <c r="M18" s="31">
        <f t="array" ref="M18">SUM(IF(data!A2:A200="&gt;60 years",IF(data!B2:B200="&gt;70%",IF(data!C2:C200="No Attack",data!D2:D200,0),0),0))</f>
        <v>3589.4187486828273</v>
      </c>
      <c r="N18" s="25">
        <f>M18/($K$20+$M$20)</f>
        <v>7.6650753764976728E-3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33" s="8" customFormat="1" ht="4.05" customHeight="1">
      <c r="A19" s="20"/>
      <c r="B19" s="18"/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6"/>
      <c r="N19" s="19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spans="1:33" ht="15" thickBot="1">
      <c r="A20" s="21" t="s">
        <v>20</v>
      </c>
      <c r="B20" s="22"/>
      <c r="C20" s="27">
        <f>SUM(C11:C18)</f>
        <v>20816.746753945339</v>
      </c>
      <c r="D20" s="26">
        <f>C20/($K$20+$M$20)</f>
        <v>4.4453418264727984E-2</v>
      </c>
      <c r="E20" s="27">
        <f>SUM(E11:E18)</f>
        <v>19366.15426996837</v>
      </c>
      <c r="F20" s="26">
        <f>E20/($K$20+$M$20)</f>
        <v>4.13557298898777E-2</v>
      </c>
      <c r="G20" s="27">
        <f>SUM(G11:G18)</f>
        <v>17839.121615403528</v>
      </c>
      <c r="H20" s="26">
        <f>G20/($K$20+$M$20)</f>
        <v>3.8094806264316307E-2</v>
      </c>
      <c r="I20" s="27">
        <f>SUM(I11:I18)</f>
        <v>371212.98137136374</v>
      </c>
      <c r="J20" s="26">
        <f>I20/($K$20+$M$20)</f>
        <v>0.79271204675967888</v>
      </c>
      <c r="K20" s="27">
        <f>SUM(K11:K18)</f>
        <v>429235.00401068095</v>
      </c>
      <c r="L20" s="30">
        <f>SUM(L11:L18)</f>
        <v>0.91661600117860087</v>
      </c>
      <c r="M20" s="32">
        <f>SUM(M11:M18)</f>
        <v>39047.246636005475</v>
      </c>
      <c r="N20" s="24">
        <f>SUM(N11:N18)</f>
        <v>8.3383998821399227E-2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3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3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3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3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3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3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3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3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3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3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3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3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:3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3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3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:3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:3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:3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:3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:3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:3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:3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:3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:3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:3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:3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:3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:3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:3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:3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:3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:3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:3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:3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:3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:3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:3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:3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:3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:3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:3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:3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:3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:3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:3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:3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:3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:3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:3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:3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:3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:3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:3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:3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:3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:3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:3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:3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:3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:3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:3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:3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:3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:3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:3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:3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:3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:3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:3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:3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:3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:3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:3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:3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:3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:3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:3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:3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:3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:3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:3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:3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:3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:3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:3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:3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:3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:3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:3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:3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: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:3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:3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:3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:3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:3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:3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:3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:3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:3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:3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:3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:3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:3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:3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:3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:3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:3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:3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:3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:3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:3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:3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:3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:3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:3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:3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:3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:3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:3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:3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:3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:3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:3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:3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:3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:3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:3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:3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:3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:3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:3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:3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:3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:3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:3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:3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:3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:3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:3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:3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:3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:3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:3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:3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:3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:3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:3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:3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:3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:3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:3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:3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:3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:3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:3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:3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:3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:3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:3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:3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:3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:3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:3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:3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:3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:3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:3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:3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:3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:3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:3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:3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:3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:3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:3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:3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:3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:3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:3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:3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:3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:3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:3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:3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:3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:3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:3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:3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:3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: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:3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:3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:3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:3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:3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:3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:3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:3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:3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:3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:3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:3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:3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:3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:3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:3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:3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:3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:3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:3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:3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:3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:3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:3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:3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:3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:3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:3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:3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:3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:3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:3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:3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:3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:3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:3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:3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:3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:3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:3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:3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:3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:3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:3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:3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:3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:3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:3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:3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:3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:3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:3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:3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:3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:3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:3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:3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:3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:3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:3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:3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:3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:3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:3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:3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:3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:3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:3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:3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:3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:3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:3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:3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:3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:3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:3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:3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:3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:3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:3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:3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:3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:3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:3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:3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:3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:3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:3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:3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:3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:3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:3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:3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:3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:3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:3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:3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:3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:3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: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:3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:3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:3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:3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:3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:3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:3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:3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:3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:3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:3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:3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:3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:3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:3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:3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:3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:3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:3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:3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:3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:3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:3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</sheetData>
  <mergeCells count="12">
    <mergeCell ref="A8:L8"/>
    <mergeCell ref="M8:N8"/>
    <mergeCell ref="A9:B9"/>
    <mergeCell ref="A11:A12"/>
    <mergeCell ref="A14:A15"/>
    <mergeCell ref="K9:L9"/>
    <mergeCell ref="M9:N9"/>
    <mergeCell ref="A17:A18"/>
    <mergeCell ref="C9:D9"/>
    <mergeCell ref="E9:F9"/>
    <mergeCell ref="G9:H9"/>
    <mergeCell ref="I9:J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3"/>
  <sheetViews>
    <sheetView topLeftCell="A88" workbookViewId="0">
      <selection sqref="A1:D119"/>
    </sheetView>
  </sheetViews>
  <sheetFormatPr defaultColWidth="16.33203125" defaultRowHeight="14.4"/>
  <sheetData>
    <row r="1" spans="1:4">
      <c r="A1" s="52" t="s">
        <v>0</v>
      </c>
      <c r="B1" s="52" t="s">
        <v>1</v>
      </c>
      <c r="C1" s="52" t="s">
        <v>2</v>
      </c>
      <c r="D1" s="52" t="s">
        <v>3</v>
      </c>
    </row>
    <row r="2" spans="1:4">
      <c r="A2" s="53" t="s">
        <v>21</v>
      </c>
      <c r="B2" s="53" t="s">
        <v>5</v>
      </c>
      <c r="C2" s="53" t="s">
        <v>6</v>
      </c>
      <c r="D2" s="54">
        <v>328.61227021784038</v>
      </c>
    </row>
    <row r="3" spans="1:4">
      <c r="A3" s="53" t="s">
        <v>21</v>
      </c>
      <c r="B3" s="53" t="s">
        <v>5</v>
      </c>
      <c r="C3" s="53" t="s">
        <v>6</v>
      </c>
      <c r="D3" s="54">
        <v>8370.0345310769426</v>
      </c>
    </row>
    <row r="4" spans="1:4">
      <c r="A4" s="53" t="s">
        <v>21</v>
      </c>
      <c r="B4" s="53" t="s">
        <v>5</v>
      </c>
      <c r="C4" s="53" t="s">
        <v>6</v>
      </c>
      <c r="D4" s="54">
        <v>18.60070010674065</v>
      </c>
    </row>
    <row r="5" spans="1:4" ht="28.8">
      <c r="A5" s="53" t="s">
        <v>21</v>
      </c>
      <c r="B5" s="53" t="s">
        <v>5</v>
      </c>
      <c r="C5" s="53" t="s">
        <v>7</v>
      </c>
      <c r="D5" s="54">
        <v>304.8092980482852</v>
      </c>
    </row>
    <row r="6" spans="1:4" ht="28.8">
      <c r="A6" s="53" t="s">
        <v>21</v>
      </c>
      <c r="B6" s="53" t="s">
        <v>5</v>
      </c>
      <c r="C6" s="53" t="s">
        <v>7</v>
      </c>
      <c r="D6" s="54">
        <v>5183.5630146225267</v>
      </c>
    </row>
    <row r="7" spans="1:4" ht="28.8">
      <c r="A7" s="53" t="s">
        <v>21</v>
      </c>
      <c r="B7" s="53" t="s">
        <v>5</v>
      </c>
      <c r="C7" s="53" t="s">
        <v>7</v>
      </c>
      <c r="D7" s="54">
        <v>13.867392919238764</v>
      </c>
    </row>
    <row r="8" spans="1:4">
      <c r="A8" s="53" t="s">
        <v>21</v>
      </c>
      <c r="B8" s="53" t="s">
        <v>5</v>
      </c>
      <c r="C8" s="53" t="s">
        <v>8</v>
      </c>
      <c r="D8" s="54">
        <v>5183.7630227952532</v>
      </c>
    </row>
    <row r="9" spans="1:4">
      <c r="A9" s="53" t="s">
        <v>21</v>
      </c>
      <c r="B9" s="53" t="s">
        <v>5</v>
      </c>
      <c r="C9" s="53" t="s">
        <v>8</v>
      </c>
      <c r="D9" s="54">
        <v>193.28503258335155</v>
      </c>
    </row>
    <row r="10" spans="1:4">
      <c r="A10" s="53" t="s">
        <v>21</v>
      </c>
      <c r="B10" s="53" t="s">
        <v>5</v>
      </c>
      <c r="C10" s="53" t="s">
        <v>8</v>
      </c>
      <c r="D10" s="54">
        <v>3384.0732368430822</v>
      </c>
    </row>
    <row r="11" spans="1:4">
      <c r="A11" s="53" t="s">
        <v>21</v>
      </c>
      <c r="B11" s="53" t="s">
        <v>5</v>
      </c>
      <c r="C11" s="53" t="s">
        <v>8</v>
      </c>
      <c r="D11" s="54">
        <v>41.187635192549173</v>
      </c>
    </row>
    <row r="12" spans="1:4">
      <c r="A12" s="53" t="s">
        <v>21</v>
      </c>
      <c r="B12" s="53" t="s">
        <v>5</v>
      </c>
      <c r="C12" s="53" t="s">
        <v>9</v>
      </c>
      <c r="D12" s="54">
        <v>260.0471901488894</v>
      </c>
    </row>
    <row r="13" spans="1:4">
      <c r="A13" s="53" t="s">
        <v>21</v>
      </c>
      <c r="B13" s="53" t="s">
        <v>5</v>
      </c>
      <c r="C13" s="53" t="s">
        <v>9</v>
      </c>
      <c r="D13" s="54">
        <v>1161.1421972123874</v>
      </c>
    </row>
    <row r="14" spans="1:4">
      <c r="A14" s="53" t="s">
        <v>21</v>
      </c>
      <c r="B14" s="53" t="s">
        <v>5</v>
      </c>
      <c r="C14" s="53" t="s">
        <v>9</v>
      </c>
      <c r="D14" s="54">
        <v>16.025649406840643</v>
      </c>
    </row>
    <row r="15" spans="1:4" ht="28.8">
      <c r="A15" s="53" t="s">
        <v>21</v>
      </c>
      <c r="B15" s="53" t="s">
        <v>5</v>
      </c>
      <c r="C15" s="53" t="s">
        <v>10</v>
      </c>
      <c r="D15" s="54">
        <v>898.24363151919147</v>
      </c>
    </row>
    <row r="16" spans="1:4" ht="28.8">
      <c r="A16" s="53" t="s">
        <v>21</v>
      </c>
      <c r="B16" s="53" t="s">
        <v>5</v>
      </c>
      <c r="C16" s="53" t="s">
        <v>10</v>
      </c>
      <c r="D16" s="54">
        <v>8922.7584862974982</v>
      </c>
    </row>
    <row r="17" spans="1:4" ht="28.8">
      <c r="A17" s="53" t="s">
        <v>21</v>
      </c>
      <c r="B17" s="53" t="s">
        <v>5</v>
      </c>
      <c r="C17" s="53" t="s">
        <v>10</v>
      </c>
      <c r="D17" s="54">
        <v>783.20509696706256</v>
      </c>
    </row>
    <row r="18" spans="1:4">
      <c r="A18" s="53" t="s">
        <v>21</v>
      </c>
      <c r="B18" s="53" t="s">
        <v>11</v>
      </c>
      <c r="C18" s="53" t="s">
        <v>6</v>
      </c>
      <c r="D18" s="54">
        <v>307.29637647388711</v>
      </c>
    </row>
    <row r="19" spans="1:4">
      <c r="A19" s="53" t="s">
        <v>21</v>
      </c>
      <c r="B19" s="53" t="s">
        <v>11</v>
      </c>
      <c r="C19" s="53" t="s">
        <v>6</v>
      </c>
      <c r="D19" s="54">
        <v>7954.9586217835458</v>
      </c>
    </row>
    <row r="20" spans="1:4">
      <c r="A20" s="53" t="s">
        <v>21</v>
      </c>
      <c r="B20" s="53" t="s">
        <v>11</v>
      </c>
      <c r="C20" s="53" t="s">
        <v>6</v>
      </c>
      <c r="D20" s="54">
        <v>66.419750256527664</v>
      </c>
    </row>
    <row r="21" spans="1:4" ht="28.8">
      <c r="A21" s="53" t="s">
        <v>21</v>
      </c>
      <c r="B21" s="53" t="s">
        <v>11</v>
      </c>
      <c r="C21" s="53" t="s">
        <v>7</v>
      </c>
      <c r="D21" s="54">
        <v>412.93752205665743</v>
      </c>
    </row>
    <row r="22" spans="1:4" ht="28.8">
      <c r="A22" s="53" t="s">
        <v>21</v>
      </c>
      <c r="B22" s="53" t="s">
        <v>11</v>
      </c>
      <c r="C22" s="53" t="s">
        <v>7</v>
      </c>
      <c r="D22" s="54">
        <v>4181.9963673014172</v>
      </c>
    </row>
    <row r="23" spans="1:4" ht="28.8">
      <c r="A23" s="53" t="s">
        <v>21</v>
      </c>
      <c r="B23" s="53" t="s">
        <v>11</v>
      </c>
      <c r="C23" s="53" t="s">
        <v>7</v>
      </c>
      <c r="D23" s="54">
        <v>65.608481968903178</v>
      </c>
    </row>
    <row r="24" spans="1:4">
      <c r="A24" s="53" t="s">
        <v>21</v>
      </c>
      <c r="B24" s="53" t="s">
        <v>11</v>
      </c>
      <c r="C24" s="53" t="s">
        <v>8</v>
      </c>
      <c r="D24" s="54">
        <v>5976.7972545049779</v>
      </c>
    </row>
    <row r="25" spans="1:4">
      <c r="A25" s="53" t="s">
        <v>21</v>
      </c>
      <c r="B25" s="53" t="s">
        <v>11</v>
      </c>
      <c r="C25" s="53" t="s">
        <v>8</v>
      </c>
      <c r="D25" s="54">
        <v>48.187840766546806</v>
      </c>
    </row>
    <row r="26" spans="1:4">
      <c r="A26" s="53" t="s">
        <v>21</v>
      </c>
      <c r="B26" s="53" t="s">
        <v>11</v>
      </c>
      <c r="C26" s="53" t="s">
        <v>8</v>
      </c>
      <c r="D26" s="54">
        <v>2902.1206230272792</v>
      </c>
    </row>
    <row r="27" spans="1:4">
      <c r="A27" s="53" t="s">
        <v>21</v>
      </c>
      <c r="B27" s="53" t="s">
        <v>11</v>
      </c>
      <c r="C27" s="53" t="s">
        <v>8</v>
      </c>
      <c r="D27" s="54">
        <v>4.7630282836994438</v>
      </c>
    </row>
    <row r="28" spans="1:4">
      <c r="A28" s="53" t="s">
        <v>21</v>
      </c>
      <c r="B28" s="53" t="s">
        <v>11</v>
      </c>
      <c r="C28" s="53" t="s">
        <v>9</v>
      </c>
      <c r="D28" s="54">
        <v>94.040035140798466</v>
      </c>
    </row>
    <row r="29" spans="1:4">
      <c r="A29" s="53" t="s">
        <v>21</v>
      </c>
      <c r="B29" s="53" t="s">
        <v>11</v>
      </c>
      <c r="C29" s="53" t="s">
        <v>9</v>
      </c>
      <c r="D29" s="54">
        <v>1110.7076136412636</v>
      </c>
    </row>
    <row r="30" spans="1:4">
      <c r="A30" s="53" t="s">
        <v>21</v>
      </c>
      <c r="B30" s="53" t="s">
        <v>11</v>
      </c>
      <c r="C30" s="53" t="s">
        <v>9</v>
      </c>
      <c r="D30" s="54">
        <v>68.716478753352405</v>
      </c>
    </row>
    <row r="31" spans="1:4" ht="28.8">
      <c r="A31" s="53" t="s">
        <v>21</v>
      </c>
      <c r="B31" s="53" t="s">
        <v>11</v>
      </c>
      <c r="C31" s="53" t="s">
        <v>10</v>
      </c>
      <c r="D31" s="54">
        <v>1248.0899386252852</v>
      </c>
    </row>
    <row r="32" spans="1:4" ht="28.8">
      <c r="A32" s="53" t="s">
        <v>21</v>
      </c>
      <c r="B32" s="53" t="s">
        <v>11</v>
      </c>
      <c r="C32" s="53" t="s">
        <v>10</v>
      </c>
      <c r="D32" s="54">
        <v>7502.7490033428357</v>
      </c>
    </row>
    <row r="33" spans="1:4" ht="28.8">
      <c r="A33" s="53" t="s">
        <v>21</v>
      </c>
      <c r="B33" s="53" t="s">
        <v>11</v>
      </c>
      <c r="C33" s="53" t="s">
        <v>10</v>
      </c>
      <c r="D33" s="54">
        <v>718.84741856122798</v>
      </c>
    </row>
    <row r="34" spans="1:4">
      <c r="A34" s="53" t="s">
        <v>4</v>
      </c>
      <c r="B34" s="53" t="s">
        <v>5</v>
      </c>
      <c r="C34" s="53" t="s">
        <v>6</v>
      </c>
      <c r="D34" s="54">
        <v>59.024973682256409</v>
      </c>
    </row>
    <row r="35" spans="1:4">
      <c r="A35" s="53" t="s">
        <v>4</v>
      </c>
      <c r="B35" s="53" t="s">
        <v>5</v>
      </c>
      <c r="C35" s="53" t="s">
        <v>6</v>
      </c>
      <c r="D35" s="54">
        <v>1698.5033029283361</v>
      </c>
    </row>
    <row r="36" spans="1:4">
      <c r="A36" s="53" t="s">
        <v>4</v>
      </c>
      <c r="B36" s="53" t="s">
        <v>5</v>
      </c>
      <c r="C36" s="53" t="s">
        <v>6</v>
      </c>
      <c r="D36" s="54">
        <v>9.9296945861921255</v>
      </c>
    </row>
    <row r="37" spans="1:4" ht="28.8">
      <c r="A37" s="53" t="s">
        <v>4</v>
      </c>
      <c r="B37" s="53" t="s">
        <v>5</v>
      </c>
      <c r="C37" s="53" t="s">
        <v>7</v>
      </c>
      <c r="D37" s="54">
        <v>183.00417329169909</v>
      </c>
    </row>
    <row r="38" spans="1:4" ht="28.8">
      <c r="A38" s="53" t="s">
        <v>4</v>
      </c>
      <c r="B38" s="53" t="s">
        <v>5</v>
      </c>
      <c r="C38" s="53" t="s">
        <v>7</v>
      </c>
      <c r="D38" s="54">
        <v>4026.719120270503</v>
      </c>
    </row>
    <row r="39" spans="1:4" ht="28.8">
      <c r="A39" s="53" t="s">
        <v>4</v>
      </c>
      <c r="B39" s="53" t="s">
        <v>5</v>
      </c>
      <c r="C39" s="53" t="s">
        <v>7</v>
      </c>
      <c r="D39" s="54">
        <v>38.007310718115392</v>
      </c>
    </row>
    <row r="40" spans="1:4">
      <c r="A40" s="53" t="s">
        <v>4</v>
      </c>
      <c r="B40" s="53" t="s">
        <v>5</v>
      </c>
      <c r="C40" s="53" t="s">
        <v>8</v>
      </c>
      <c r="D40" s="54">
        <v>3144.3106791397418</v>
      </c>
    </row>
    <row r="41" spans="1:4">
      <c r="A41" s="53" t="s">
        <v>4</v>
      </c>
      <c r="B41" s="53" t="s">
        <v>5</v>
      </c>
      <c r="C41" s="53" t="s">
        <v>8</v>
      </c>
      <c r="D41" s="54">
        <v>0.57823868360022201</v>
      </c>
    </row>
    <row r="42" spans="1:4">
      <c r="A42" s="53" t="s">
        <v>4</v>
      </c>
      <c r="B42" s="53" t="s">
        <v>5</v>
      </c>
      <c r="C42" s="53" t="s">
        <v>8</v>
      </c>
      <c r="D42" s="54">
        <v>444.52259587560985</v>
      </c>
    </row>
    <row r="43" spans="1:4">
      <c r="A43" s="53" t="s">
        <v>4</v>
      </c>
      <c r="B43" s="53" t="s">
        <v>5</v>
      </c>
      <c r="C43" s="53" t="s">
        <v>8</v>
      </c>
      <c r="D43" s="54">
        <v>7.234983875235702E-3</v>
      </c>
    </row>
    <row r="44" spans="1:4">
      <c r="A44" s="53" t="s">
        <v>4</v>
      </c>
      <c r="B44" s="53" t="s">
        <v>5</v>
      </c>
      <c r="C44" s="53" t="s">
        <v>9</v>
      </c>
      <c r="D44" s="54">
        <v>377.80195014083279</v>
      </c>
    </row>
    <row r="45" spans="1:4">
      <c r="A45" s="53" t="s">
        <v>4</v>
      </c>
      <c r="B45" s="53" t="s">
        <v>5</v>
      </c>
      <c r="C45" s="53" t="s">
        <v>9</v>
      </c>
      <c r="D45" s="54">
        <v>5256.9305985334659</v>
      </c>
    </row>
    <row r="46" spans="1:4">
      <c r="A46" s="53" t="s">
        <v>4</v>
      </c>
      <c r="B46" s="53" t="s">
        <v>5</v>
      </c>
      <c r="C46" s="53" t="s">
        <v>9</v>
      </c>
      <c r="D46" s="54">
        <v>30.360789953051629</v>
      </c>
    </row>
    <row r="47" spans="1:4" ht="28.8">
      <c r="A47" s="53" t="s">
        <v>4</v>
      </c>
      <c r="B47" s="53" t="s">
        <v>5</v>
      </c>
      <c r="C47" s="53" t="s">
        <v>10</v>
      </c>
      <c r="D47" s="54">
        <v>9951.5087643087772</v>
      </c>
    </row>
    <row r="48" spans="1:4" ht="28.8">
      <c r="A48" s="53" t="s">
        <v>4</v>
      </c>
      <c r="B48" s="53" t="s">
        <v>5</v>
      </c>
      <c r="C48" s="53" t="s">
        <v>10</v>
      </c>
      <c r="D48" s="54">
        <v>164412.18764952084</v>
      </c>
    </row>
    <row r="49" spans="1:4" ht="28.8">
      <c r="A49" s="53" t="s">
        <v>4</v>
      </c>
      <c r="B49" s="53" t="s">
        <v>5</v>
      </c>
      <c r="C49" s="53" t="s">
        <v>10</v>
      </c>
      <c r="D49" s="54">
        <v>2536.4159819490442</v>
      </c>
    </row>
    <row r="50" spans="1:4">
      <c r="A50" s="53" t="s">
        <v>4</v>
      </c>
      <c r="B50" s="53" t="s">
        <v>11</v>
      </c>
      <c r="C50" s="53" t="s">
        <v>6</v>
      </c>
      <c r="D50" s="54">
        <v>62.244131197431855</v>
      </c>
    </row>
    <row r="51" spans="1:4">
      <c r="A51" s="53" t="s">
        <v>4</v>
      </c>
      <c r="B51" s="53" t="s">
        <v>11</v>
      </c>
      <c r="C51" s="53" t="s">
        <v>6</v>
      </c>
      <c r="D51" s="54">
        <v>2593.3073596282816</v>
      </c>
    </row>
    <row r="52" spans="1:4">
      <c r="A52" s="53" t="s">
        <v>4</v>
      </c>
      <c r="B52" s="53" t="s">
        <v>11</v>
      </c>
      <c r="C52" s="53" t="s">
        <v>6</v>
      </c>
      <c r="D52" s="54">
        <v>11.919194222451649</v>
      </c>
    </row>
    <row r="53" spans="1:4" ht="28.8">
      <c r="A53" s="53" t="s">
        <v>4</v>
      </c>
      <c r="B53" s="53" t="s">
        <v>11</v>
      </c>
      <c r="C53" s="53" t="s">
        <v>7</v>
      </c>
      <c r="D53" s="54">
        <v>160.9359736820638</v>
      </c>
    </row>
    <row r="54" spans="1:4" ht="28.8">
      <c r="A54" s="53" t="s">
        <v>4</v>
      </c>
      <c r="B54" s="53" t="s">
        <v>11</v>
      </c>
      <c r="C54" s="53" t="s">
        <v>7</v>
      </c>
      <c r="D54" s="54">
        <v>3198.3184891604492</v>
      </c>
    </row>
    <row r="55" spans="1:4" ht="28.8">
      <c r="A55" s="53" t="s">
        <v>4</v>
      </c>
      <c r="B55" s="53" t="s">
        <v>11</v>
      </c>
      <c r="C55" s="53" t="s">
        <v>7</v>
      </c>
      <c r="D55" s="54">
        <v>25.234136517111928</v>
      </c>
    </row>
    <row r="56" spans="1:4">
      <c r="A56" s="53" t="s">
        <v>4</v>
      </c>
      <c r="B56" s="53" t="s">
        <v>11</v>
      </c>
      <c r="C56" s="53" t="s">
        <v>8</v>
      </c>
      <c r="D56" s="54">
        <v>10658.422426519377</v>
      </c>
    </row>
    <row r="57" spans="1:4">
      <c r="A57" s="53" t="s">
        <v>4</v>
      </c>
      <c r="B57" s="53" t="s">
        <v>11</v>
      </c>
      <c r="C57" s="53" t="s">
        <v>8</v>
      </c>
      <c r="D57" s="54">
        <v>9.5615850708825001E-2</v>
      </c>
    </row>
    <row r="58" spans="1:4">
      <c r="A58" s="53" t="s">
        <v>4</v>
      </c>
      <c r="B58" s="53" t="s">
        <v>11</v>
      </c>
      <c r="C58" s="53" t="s">
        <v>8</v>
      </c>
      <c r="D58" s="54">
        <v>706.95986720602946</v>
      </c>
    </row>
    <row r="59" spans="1:4">
      <c r="A59" s="53" t="s">
        <v>4</v>
      </c>
      <c r="B59" s="53" t="s">
        <v>11</v>
      </c>
      <c r="C59" s="53" t="s">
        <v>8</v>
      </c>
      <c r="D59" s="54">
        <v>3.2109768676975084E-2</v>
      </c>
    </row>
    <row r="60" spans="1:4">
      <c r="A60" s="53" t="s">
        <v>4</v>
      </c>
      <c r="B60" s="53" t="s">
        <v>11</v>
      </c>
      <c r="C60" s="53" t="s">
        <v>9</v>
      </c>
      <c r="D60" s="54">
        <v>136.98250477281627</v>
      </c>
    </row>
    <row r="61" spans="1:4">
      <c r="A61" s="53" t="s">
        <v>4</v>
      </c>
      <c r="B61" s="53" t="s">
        <v>11</v>
      </c>
      <c r="C61" s="53" t="s">
        <v>9</v>
      </c>
      <c r="D61" s="54">
        <v>4788.5656623071491</v>
      </c>
    </row>
    <row r="62" spans="1:4">
      <c r="A62" s="53" t="s">
        <v>4</v>
      </c>
      <c r="B62" s="53" t="s">
        <v>11</v>
      </c>
      <c r="C62" s="53" t="s">
        <v>9</v>
      </c>
      <c r="D62" s="54">
        <v>0.75752728530680924</v>
      </c>
    </row>
    <row r="63" spans="1:4" ht="28.8">
      <c r="A63" s="53" t="s">
        <v>4</v>
      </c>
      <c r="B63" s="53" t="s">
        <v>11</v>
      </c>
      <c r="C63" s="53" t="s">
        <v>10</v>
      </c>
      <c r="D63" s="54">
        <v>4302.5475231286</v>
      </c>
    </row>
    <row r="64" spans="1:4" ht="28.8">
      <c r="A64" s="53" t="s">
        <v>4</v>
      </c>
      <c r="B64" s="53" t="s">
        <v>11</v>
      </c>
      <c r="C64" s="53" t="s">
        <v>10</v>
      </c>
      <c r="D64" s="54">
        <v>130105.81408323925</v>
      </c>
    </row>
    <row r="65" spans="1:4" ht="28.8">
      <c r="A65" s="53" t="s">
        <v>4</v>
      </c>
      <c r="B65" s="53" t="s">
        <v>11</v>
      </c>
      <c r="C65" s="53" t="s">
        <v>10</v>
      </c>
      <c r="D65" s="54">
        <v>1639.6843728859619</v>
      </c>
    </row>
    <row r="66" spans="1:4">
      <c r="A66" s="53" t="s">
        <v>12</v>
      </c>
      <c r="B66" s="53" t="s">
        <v>5</v>
      </c>
      <c r="C66" s="53" t="s">
        <v>6</v>
      </c>
      <c r="D66" s="54">
        <v>554.58738033059342</v>
      </c>
    </row>
    <row r="67" spans="1:4">
      <c r="A67" s="53" t="s">
        <v>12</v>
      </c>
      <c r="B67" s="53" t="s">
        <v>5</v>
      </c>
      <c r="C67" s="53" t="s">
        <v>6</v>
      </c>
      <c r="D67" s="54">
        <v>6887.7614403873295</v>
      </c>
    </row>
    <row r="68" spans="1:4">
      <c r="A68" s="53" t="s">
        <v>12</v>
      </c>
      <c r="B68" s="53" t="s">
        <v>5</v>
      </c>
      <c r="C68" s="53" t="s">
        <v>6</v>
      </c>
      <c r="D68" s="54">
        <v>139.11544980652624</v>
      </c>
    </row>
    <row r="69" spans="1:4" ht="28.8">
      <c r="A69" s="53" t="s">
        <v>12</v>
      </c>
      <c r="B69" s="53" t="s">
        <v>5</v>
      </c>
      <c r="C69" s="53" t="s">
        <v>7</v>
      </c>
      <c r="D69" s="54">
        <v>667.94221426400884</v>
      </c>
    </row>
    <row r="70" spans="1:4" ht="28.8">
      <c r="A70" s="53" t="s">
        <v>12</v>
      </c>
      <c r="B70" s="53" t="s">
        <v>5</v>
      </c>
      <c r="C70" s="53" t="s">
        <v>7</v>
      </c>
      <c r="D70" s="54">
        <v>4003.0849295571502</v>
      </c>
    </row>
    <row r="71" spans="1:4" ht="28.8">
      <c r="A71" s="53" t="s">
        <v>12</v>
      </c>
      <c r="B71" s="53" t="s">
        <v>5</v>
      </c>
      <c r="C71" s="53" t="s">
        <v>7</v>
      </c>
      <c r="D71" s="54">
        <v>14.414787762881687</v>
      </c>
    </row>
    <row r="72" spans="1:4">
      <c r="A72" s="53" t="s">
        <v>12</v>
      </c>
      <c r="B72" s="53" t="s">
        <v>5</v>
      </c>
      <c r="C72" s="53" t="s">
        <v>8</v>
      </c>
      <c r="D72" s="54">
        <v>6475.431658771633</v>
      </c>
    </row>
    <row r="73" spans="1:4">
      <c r="A73" s="53" t="s">
        <v>12</v>
      </c>
      <c r="B73" s="53" t="s">
        <v>5</v>
      </c>
      <c r="C73" s="53" t="s">
        <v>8</v>
      </c>
      <c r="D73" s="54">
        <v>26.809172036102741</v>
      </c>
    </row>
    <row r="74" spans="1:4">
      <c r="A74" s="53" t="s">
        <v>12</v>
      </c>
      <c r="B74" s="53" t="s">
        <v>5</v>
      </c>
      <c r="C74" s="53" t="s">
        <v>8</v>
      </c>
      <c r="D74" s="54">
        <v>2793.1974952058658</v>
      </c>
    </row>
    <row r="75" spans="1:4">
      <c r="A75" s="53" t="s">
        <v>12</v>
      </c>
      <c r="B75" s="53" t="s">
        <v>5</v>
      </c>
      <c r="C75" s="53" t="s">
        <v>9</v>
      </c>
      <c r="D75" s="54">
        <v>617.18350066455218</v>
      </c>
    </row>
    <row r="76" spans="1:4">
      <c r="A76" s="53" t="s">
        <v>12</v>
      </c>
      <c r="B76" s="53" t="s">
        <v>5</v>
      </c>
      <c r="C76" s="53" t="s">
        <v>9</v>
      </c>
      <c r="D76" s="54">
        <v>2695.4058998349624</v>
      </c>
    </row>
    <row r="77" spans="1:4">
      <c r="A77" s="53" t="s">
        <v>12</v>
      </c>
      <c r="B77" s="53" t="s">
        <v>5</v>
      </c>
      <c r="C77" s="53" t="s">
        <v>9</v>
      </c>
      <c r="D77" s="54">
        <v>130.81384483084523</v>
      </c>
    </row>
    <row r="78" spans="1:4" ht="28.8">
      <c r="A78" s="53" t="s">
        <v>12</v>
      </c>
      <c r="B78" s="53" t="s">
        <v>5</v>
      </c>
      <c r="C78" s="53" t="s">
        <v>10</v>
      </c>
      <c r="D78" s="54">
        <v>6843.0796070005817</v>
      </c>
    </row>
    <row r="79" spans="1:4" ht="28.8">
      <c r="A79" s="53" t="s">
        <v>12</v>
      </c>
      <c r="B79" s="53" t="s">
        <v>5</v>
      </c>
      <c r="C79" s="53" t="s">
        <v>10</v>
      </c>
      <c r="D79" s="54">
        <v>10235.111499700419</v>
      </c>
    </row>
    <row r="80" spans="1:4" ht="28.8">
      <c r="A80" s="53" t="s">
        <v>12</v>
      </c>
      <c r="B80" s="53" t="s">
        <v>5</v>
      </c>
      <c r="C80" s="53" t="s">
        <v>10</v>
      </c>
      <c r="D80" s="54">
        <v>2773.869435607297</v>
      </c>
    </row>
    <row r="81" spans="1:4">
      <c r="A81" s="53" t="s">
        <v>12</v>
      </c>
      <c r="B81" s="53" t="s">
        <v>11</v>
      </c>
      <c r="C81" s="53" t="s">
        <v>6</v>
      </c>
      <c r="D81" s="54">
        <v>547.79181227937067</v>
      </c>
    </row>
    <row r="82" spans="1:4">
      <c r="A82" s="53" t="s">
        <v>12</v>
      </c>
      <c r="B82" s="53" t="s">
        <v>11</v>
      </c>
      <c r="C82" s="53" t="s">
        <v>6</v>
      </c>
      <c r="D82" s="54">
        <v>6606.0090581229997</v>
      </c>
    </row>
    <row r="83" spans="1:4">
      <c r="A83" s="53" t="s">
        <v>12</v>
      </c>
      <c r="B83" s="53" t="s">
        <v>11</v>
      </c>
      <c r="C83" s="53" t="s">
        <v>6</v>
      </c>
      <c r="D83" s="54">
        <v>6.5869182909948547</v>
      </c>
    </row>
    <row r="84" spans="1:4" ht="28.8">
      <c r="A84" s="53" t="s">
        <v>12</v>
      </c>
      <c r="B84" s="53" t="s">
        <v>11</v>
      </c>
      <c r="C84" s="53" t="s">
        <v>7</v>
      </c>
      <c r="D84" s="54">
        <v>917.64590503888121</v>
      </c>
    </row>
    <row r="85" spans="1:4" ht="28.8">
      <c r="A85" s="53" t="s">
        <v>12</v>
      </c>
      <c r="B85" s="53" t="s">
        <v>11</v>
      </c>
      <c r="C85" s="53" t="s">
        <v>7</v>
      </c>
      <c r="D85" s="54">
        <v>4606.3156787238904</v>
      </c>
    </row>
    <row r="86" spans="1:4" ht="28.8">
      <c r="A86" s="53" t="s">
        <v>12</v>
      </c>
      <c r="B86" s="53" t="s">
        <v>11</v>
      </c>
      <c r="C86" s="53" t="s">
        <v>7</v>
      </c>
      <c r="D86" s="54">
        <v>10.347809466402982</v>
      </c>
    </row>
    <row r="87" spans="1:4">
      <c r="A87" s="53" t="s">
        <v>12</v>
      </c>
      <c r="B87" s="53" t="s">
        <v>11</v>
      </c>
      <c r="C87" s="53" t="s">
        <v>8</v>
      </c>
      <c r="D87" s="54">
        <v>7840.2050730460096</v>
      </c>
    </row>
    <row r="88" spans="1:4">
      <c r="A88" s="53" t="s">
        <v>12</v>
      </c>
      <c r="B88" s="53" t="s">
        <v>11</v>
      </c>
      <c r="C88" s="53" t="s">
        <v>8</v>
      </c>
      <c r="D88" s="54">
        <v>30.161727264007492</v>
      </c>
    </row>
    <row r="89" spans="1:4">
      <c r="A89" s="53" t="s">
        <v>12</v>
      </c>
      <c r="B89" s="53" t="s">
        <v>11</v>
      </c>
      <c r="C89" s="53" t="s">
        <v>8</v>
      </c>
      <c r="D89" s="54">
        <v>3571.2140587593603</v>
      </c>
    </row>
    <row r="90" spans="1:4">
      <c r="A90" s="53" t="s">
        <v>12</v>
      </c>
      <c r="B90" s="53" t="s">
        <v>11</v>
      </c>
      <c r="C90" s="53" t="s">
        <v>9</v>
      </c>
      <c r="D90" s="54">
        <v>386.99750946400729</v>
      </c>
    </row>
    <row r="91" spans="1:4">
      <c r="A91" s="53" t="s">
        <v>12</v>
      </c>
      <c r="B91" s="53" t="s">
        <v>11</v>
      </c>
      <c r="C91" s="53" t="s">
        <v>9</v>
      </c>
      <c r="D91" s="54">
        <v>2093.0269895547772</v>
      </c>
    </row>
    <row r="92" spans="1:4">
      <c r="A92" s="53" t="s">
        <v>12</v>
      </c>
      <c r="B92" s="53" t="s">
        <v>11</v>
      </c>
      <c r="C92" s="53" t="s">
        <v>9</v>
      </c>
      <c r="D92" s="54">
        <v>96.653718611209655</v>
      </c>
    </row>
    <row r="93" spans="1:4" ht="28.8">
      <c r="A93" s="53" t="s">
        <v>12</v>
      </c>
      <c r="B93" s="53" t="s">
        <v>11</v>
      </c>
      <c r="C93" s="53" t="s">
        <v>10</v>
      </c>
      <c r="D93" s="54">
        <v>5150.327676515667</v>
      </c>
    </row>
    <row r="94" spans="1:4" ht="28.8">
      <c r="A94" s="53" t="s">
        <v>12</v>
      </c>
      <c r="B94" s="53" t="s">
        <v>11</v>
      </c>
      <c r="C94" s="53" t="s">
        <v>10</v>
      </c>
      <c r="D94" s="54">
        <v>12505.089112096808</v>
      </c>
    </row>
    <row r="95" spans="1:4" ht="28.8">
      <c r="A95" s="53" t="s">
        <v>12</v>
      </c>
      <c r="B95" s="53" t="s">
        <v>11</v>
      </c>
      <c r="C95" s="53" t="s">
        <v>10</v>
      </c>
      <c r="D95" s="54">
        <v>1350.7794728907993</v>
      </c>
    </row>
    <row r="96" spans="1:4">
      <c r="A96" s="53" t="s">
        <v>13</v>
      </c>
      <c r="B96" s="53" t="s">
        <v>5</v>
      </c>
      <c r="C96" s="53" t="s">
        <v>6</v>
      </c>
      <c r="D96" s="54">
        <v>102.69423786789415</v>
      </c>
    </row>
    <row r="97" spans="1:4">
      <c r="A97" s="53" t="s">
        <v>13</v>
      </c>
      <c r="B97" s="53" t="s">
        <v>5</v>
      </c>
      <c r="C97" s="53" t="s">
        <v>6</v>
      </c>
      <c r="D97" s="54">
        <v>207.22573576848947</v>
      </c>
    </row>
    <row r="98" spans="1:4" ht="28.8">
      <c r="A98" s="53" t="s">
        <v>13</v>
      </c>
      <c r="B98" s="53" t="s">
        <v>5</v>
      </c>
      <c r="C98" s="53" t="s">
        <v>7</v>
      </c>
      <c r="D98" s="54">
        <v>43.30783405230369</v>
      </c>
    </row>
    <row r="99" spans="1:4" ht="28.8">
      <c r="A99" s="53" t="s">
        <v>13</v>
      </c>
      <c r="B99" s="53" t="s">
        <v>5</v>
      </c>
      <c r="C99" s="53" t="s">
        <v>7</v>
      </c>
      <c r="D99" s="54">
        <v>262.79163305626281</v>
      </c>
    </row>
    <row r="100" spans="1:4">
      <c r="A100" s="53" t="s">
        <v>13</v>
      </c>
      <c r="B100" s="53" t="s">
        <v>5</v>
      </c>
      <c r="C100" s="53" t="s">
        <v>8</v>
      </c>
      <c r="D100" s="54">
        <v>558.64782423437578</v>
      </c>
    </row>
    <row r="101" spans="1:4">
      <c r="A101" s="53" t="s">
        <v>13</v>
      </c>
      <c r="B101" s="53" t="s">
        <v>5</v>
      </c>
      <c r="C101" s="53" t="s">
        <v>8</v>
      </c>
      <c r="D101" s="54">
        <v>3.2324075722834218</v>
      </c>
    </row>
    <row r="102" spans="1:4">
      <c r="A102" s="53" t="s">
        <v>13</v>
      </c>
      <c r="B102" s="53" t="s">
        <v>5</v>
      </c>
      <c r="C102" s="53" t="s">
        <v>8</v>
      </c>
      <c r="D102" s="54">
        <v>268.67601468667419</v>
      </c>
    </row>
    <row r="103" spans="1:4">
      <c r="A103" s="53" t="s">
        <v>13</v>
      </c>
      <c r="B103" s="53" t="s">
        <v>5</v>
      </c>
      <c r="C103" s="53" t="s">
        <v>9</v>
      </c>
      <c r="D103" s="54">
        <v>33.490376549083145</v>
      </c>
    </row>
    <row r="104" spans="1:4">
      <c r="A104" s="53" t="s">
        <v>13</v>
      </c>
      <c r="B104" s="53" t="s">
        <v>5</v>
      </c>
      <c r="C104" s="53" t="s">
        <v>9</v>
      </c>
      <c r="D104" s="54">
        <v>440.78963332752846</v>
      </c>
    </row>
    <row r="105" spans="1:4" ht="28.8">
      <c r="A105" s="53" t="s">
        <v>13</v>
      </c>
      <c r="B105" s="53" t="s">
        <v>5</v>
      </c>
      <c r="C105" s="53" t="s">
        <v>10</v>
      </c>
      <c r="D105" s="54">
        <v>1926.4014739855309</v>
      </c>
    </row>
    <row r="106" spans="1:4" ht="28.8">
      <c r="A106" s="53" t="s">
        <v>13</v>
      </c>
      <c r="B106" s="53" t="s">
        <v>5</v>
      </c>
      <c r="C106" s="53" t="s">
        <v>10</v>
      </c>
      <c r="D106" s="54">
        <v>8830.787910241108</v>
      </c>
    </row>
    <row r="107" spans="1:4" ht="28.8">
      <c r="A107" s="53" t="s">
        <v>13</v>
      </c>
      <c r="B107" s="53" t="s">
        <v>5</v>
      </c>
      <c r="C107" s="53" t="s">
        <v>10</v>
      </c>
      <c r="D107" s="54">
        <v>84.983239002703428</v>
      </c>
    </row>
    <row r="108" spans="1:4">
      <c r="A108" s="53" t="s">
        <v>13</v>
      </c>
      <c r="B108" s="53" t="s">
        <v>11</v>
      </c>
      <c r="C108" s="53" t="s">
        <v>6</v>
      </c>
      <c r="D108" s="54">
        <v>45.83054358993396</v>
      </c>
    </row>
    <row r="109" spans="1:4">
      <c r="A109" s="53" t="s">
        <v>13</v>
      </c>
      <c r="B109" s="53" t="s">
        <v>11</v>
      </c>
      <c r="C109" s="53" t="s">
        <v>6</v>
      </c>
      <c r="D109" s="54">
        <v>1284.2155212562577</v>
      </c>
    </row>
    <row r="110" spans="1:4" ht="28.8">
      <c r="A110" s="53" t="s">
        <v>13</v>
      </c>
      <c r="B110" s="53" t="s">
        <v>11</v>
      </c>
      <c r="C110" s="53" t="s">
        <v>7</v>
      </c>
      <c r="D110" s="54">
        <v>149.79691605586405</v>
      </c>
    </row>
    <row r="111" spans="1:4" ht="28.8">
      <c r="A111" s="53" t="s">
        <v>13</v>
      </c>
      <c r="B111" s="53" t="s">
        <v>11</v>
      </c>
      <c r="C111" s="53" t="s">
        <v>7</v>
      </c>
      <c r="D111" s="54">
        <v>1058.2873583507815</v>
      </c>
    </row>
    <row r="112" spans="1:4">
      <c r="A112" s="53" t="s">
        <v>13</v>
      </c>
      <c r="B112" s="53" t="s">
        <v>11</v>
      </c>
      <c r="C112" s="53" t="s">
        <v>8</v>
      </c>
      <c r="D112" s="54">
        <v>1992.4805126359499</v>
      </c>
    </row>
    <row r="113" spans="1:4">
      <c r="A113" s="53" t="s">
        <v>13</v>
      </c>
      <c r="B113" s="53" t="s">
        <v>11</v>
      </c>
      <c r="C113" s="53" t="s">
        <v>8</v>
      </c>
      <c r="D113" s="54">
        <v>3.2845748473372005</v>
      </c>
    </row>
    <row r="114" spans="1:4">
      <c r="A114" s="53" t="s">
        <v>13</v>
      </c>
      <c r="B114" s="53" t="s">
        <v>11</v>
      </c>
      <c r="C114" s="53" t="s">
        <v>8</v>
      </c>
      <c r="D114" s="54">
        <v>528.9773489182528</v>
      </c>
    </row>
    <row r="115" spans="1:4">
      <c r="A115" s="53" t="s">
        <v>13</v>
      </c>
      <c r="B115" s="53" t="s">
        <v>11</v>
      </c>
      <c r="C115" s="53" t="s">
        <v>9</v>
      </c>
      <c r="D115" s="54">
        <v>96.337063702941563</v>
      </c>
    </row>
    <row r="116" spans="1:4">
      <c r="A116" s="53" t="s">
        <v>13</v>
      </c>
      <c r="B116" s="53" t="s">
        <v>11</v>
      </c>
      <c r="C116" s="53" t="s">
        <v>9</v>
      </c>
      <c r="D116" s="54">
        <v>657.02404587100068</v>
      </c>
    </row>
    <row r="117" spans="1:4" ht="28.8">
      <c r="A117" s="53" t="s">
        <v>13</v>
      </c>
      <c r="B117" s="53" t="s">
        <v>11</v>
      </c>
      <c r="C117" s="53" t="s">
        <v>10</v>
      </c>
      <c r="D117" s="54">
        <v>822.90933430801647</v>
      </c>
    </row>
    <row r="118" spans="1:4" ht="28.8">
      <c r="A118" s="53" t="s">
        <v>13</v>
      </c>
      <c r="B118" s="53" t="s">
        <v>11</v>
      </c>
      <c r="C118" s="53" t="s">
        <v>10</v>
      </c>
      <c r="D118" s="54">
        <v>7714.3733554101564</v>
      </c>
    </row>
    <row r="119" spans="1:4" ht="28.8">
      <c r="A119" s="53" t="s">
        <v>13</v>
      </c>
      <c r="B119" s="53" t="s">
        <v>11</v>
      </c>
      <c r="C119" s="53" t="s">
        <v>10</v>
      </c>
      <c r="D119" s="54">
        <v>27.110879572113511</v>
      </c>
    </row>
    <row r="120" spans="1:4">
      <c r="A120" s="34"/>
      <c r="B120" s="34"/>
      <c r="C120" s="34"/>
      <c r="D120" s="35"/>
    </row>
    <row r="121" spans="1:4">
      <c r="A121" s="34"/>
      <c r="B121" s="34"/>
      <c r="C121" s="34"/>
      <c r="D121" s="35"/>
    </row>
    <row r="122" spans="1:4">
      <c r="A122" s="34"/>
      <c r="B122" s="34"/>
      <c r="C122" s="34"/>
      <c r="D122" s="35"/>
    </row>
    <row r="123" spans="1:4">
      <c r="A123" s="34"/>
      <c r="B123" s="34"/>
      <c r="C123" s="34"/>
      <c r="D123" s="35"/>
    </row>
  </sheetData>
  <sortState ref="A2:D96">
    <sortCondition ref="A2:A96"/>
    <sortCondition ref="B2:B9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DPG</vt:lpstr>
      <vt:lpstr>data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TouchPad</dc:creator>
  <cp:lastModifiedBy>TouchPad</cp:lastModifiedBy>
  <dcterms:created xsi:type="dcterms:W3CDTF">2012-07-24T18:37:49Z</dcterms:created>
  <dcterms:modified xsi:type="dcterms:W3CDTF">2012-08-15T15:06:53Z</dcterms:modified>
</cp:coreProperties>
</file>